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345" tabRatio="778" firstSheet="1" activeTab="1"/>
  </bookViews>
  <sheets>
    <sheet name="приети проекти по мерки" sheetId="1" r:id="rId1"/>
    <sheet name="обобщена таблица 2" sheetId="2" r:id="rId2"/>
  </sheets>
  <definedNames>
    <definedName name="_xlnm.Print_Area" localSheetId="0">'приети проекти по мерки'!$A$1:$D$24</definedName>
  </definedNames>
  <calcPr fullCalcOnLoad="1"/>
</workbook>
</file>

<file path=xl/sharedStrings.xml><?xml version="1.0" encoding="utf-8"?>
<sst xmlns="http://schemas.openxmlformats.org/spreadsheetml/2006/main" count="86" uniqueCount="69">
  <si>
    <t>Мярка</t>
  </si>
  <si>
    <t>Брой приети заявления</t>
  </si>
  <si>
    <t>ОС 1</t>
  </si>
  <si>
    <t>111 "Професионално обучение, информационни дейности и разпространение на научни знания"</t>
  </si>
  <si>
    <t>112 "Създаване на стопанства на млади фермери"</t>
  </si>
  <si>
    <t>121"Модернизиране на земеделските стопанства"</t>
  </si>
  <si>
    <t>141 "Подпомагане на полупазарни стопанства в процес на преструктуриране"</t>
  </si>
  <si>
    <t>142 "Създаване на организации на произвадители"</t>
  </si>
  <si>
    <t>143 "Предоставяне на съвети и консултиране в земеделието в България и Румъния"</t>
  </si>
  <si>
    <t>ОС 2</t>
  </si>
  <si>
    <t>223 "Първоначално залесяване на неземеделски земи”</t>
  </si>
  <si>
    <t>226 "Възстановяване на горския потенциал и въвеждане на превантивни дейности"</t>
  </si>
  <si>
    <t>ОС 3</t>
  </si>
  <si>
    <t>322 "Обновяване и развитие на населените места"</t>
  </si>
  <si>
    <t>ОБЩО:</t>
  </si>
  <si>
    <t>Разходи, за които се кандидатства</t>
  </si>
  <si>
    <t>123 "Добавяне на стойност към земеделски и горски продукти"</t>
  </si>
  <si>
    <t>511 "Техническа помощ"</t>
  </si>
  <si>
    <t>313 "Насърчаване на туристическите дейности"</t>
  </si>
  <si>
    <t>311 "Разнообразяване към неземеделски дейности"</t>
  </si>
  <si>
    <t>122 "Подобряване на икономическа стокност на горите"</t>
  </si>
  <si>
    <t>Субсидия</t>
  </si>
  <si>
    <t>Изчислено на 70 % интензитет на помощта</t>
  </si>
  <si>
    <t>312 "Подкрепа за създаване и развитие на микропредприятия"</t>
  </si>
  <si>
    <t>За по-реална представа е изчислено на 50% интензитет на помощта</t>
  </si>
  <si>
    <t>не се въвеждат данни</t>
  </si>
  <si>
    <t>ОБЩО в евро:</t>
  </si>
  <si>
    <t xml:space="preserve">ИНФОРМАЦИЯ ЗА НАПРЕДЪКА ПО ПРОГРАМАТА ЗА РАЗВИТИЕ НА СЕЛСКИТЕ РАЙОНИ 2007-2013 г. </t>
  </si>
  <si>
    <r>
      <t xml:space="preserve">Предмет: </t>
    </r>
    <r>
      <rPr>
        <sz val="10"/>
        <rFont val="Arial"/>
        <family val="2"/>
      </rPr>
      <t>Повишаване на конкурентоспособността на земеделието, горите и преработвателната промишленост, изграждане на местен капацитет, инфраструктура и услуги в селските райони, опазване на биологичното разнообразие и водните ресурси</t>
    </r>
  </si>
  <si>
    <r>
      <t xml:space="preserve">Общ бюджет: </t>
    </r>
    <r>
      <rPr>
        <sz val="10"/>
        <rFont val="Arial"/>
        <family val="2"/>
      </rPr>
      <t>3,242 млн. евро (ЕС – 2,609 млн. евро; национално съфинансиране – 633 млн. евро)</t>
    </r>
  </si>
  <si>
    <r>
      <t xml:space="preserve">Програмен период: </t>
    </r>
    <r>
      <rPr>
        <sz val="10"/>
        <rFont val="Arial"/>
        <family val="2"/>
      </rPr>
      <t>2007 – 2013 г.</t>
    </r>
  </si>
  <si>
    <r>
      <t xml:space="preserve">Управляващ орган: </t>
    </r>
    <r>
      <rPr>
        <sz val="10"/>
        <rFont val="Arial"/>
        <family val="2"/>
      </rPr>
      <t>Министерство на земеделието и храните – дирекция „Развитие на селските райони”</t>
    </r>
  </si>
  <si>
    <r>
      <t xml:space="preserve">Междинно звено: </t>
    </r>
    <r>
      <rPr>
        <sz val="10"/>
        <rFont val="Arial"/>
        <family val="2"/>
      </rPr>
      <t>ДФ „Земеделие”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–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Разплащателна агенция   </t>
    </r>
  </si>
  <si>
    <t>Приети заявления</t>
  </si>
  <si>
    <t>Проекти със сключени договори</t>
  </si>
  <si>
    <t>брой</t>
  </si>
  <si>
    <t>стойност на исканта субсидия</t>
  </si>
  <si>
    <t>брой сключени договори</t>
  </si>
  <si>
    <t>одобрени допустими разходи</t>
  </si>
  <si>
    <t>одобрена субсидия</t>
  </si>
  <si>
    <t>121 "Модернизиране на земеделските стопанства"</t>
  </si>
  <si>
    <t>122 "Подобряване на икономическата стойност на горите"</t>
  </si>
  <si>
    <t>142 "Създаване на организации на производители"</t>
  </si>
  <si>
    <t>по мярката не се приемат / одобряват заявления</t>
  </si>
  <si>
    <r>
      <t xml:space="preserve">ОС 2 </t>
    </r>
    <r>
      <rPr>
        <b/>
        <sz val="18"/>
        <color indexed="10"/>
        <rFont val="Arial"/>
        <family val="2"/>
      </rPr>
      <t>*</t>
    </r>
  </si>
  <si>
    <t xml:space="preserve">211 "Плащания за природни ограничения на фермери в планински райони" </t>
  </si>
  <si>
    <t xml:space="preserve">212 "Плащания за природни ограничения на фермери в райони, различни от планинските" </t>
  </si>
  <si>
    <t>214 "Агро-екологични плащания"</t>
  </si>
  <si>
    <t>223 "Първоначално залесяване на неземеделски земи"</t>
  </si>
  <si>
    <t>311"Разнообразяване към неземеделски дейности"</t>
  </si>
  <si>
    <t>321"Основни услуги за населението и икономиката в селските райони"</t>
  </si>
  <si>
    <t>ОС 4</t>
  </si>
  <si>
    <t>41 "Прилагане на стратегиите за местно развитие"</t>
  </si>
  <si>
    <t>В ПРСР е предвидено мярката да стартира през 2009г.</t>
  </si>
  <si>
    <t>421 "Междутериториално и транснационално сътрудничество"</t>
  </si>
  <si>
    <t>В ПРСР е предвидено мярката да стартира през 2010г.</t>
  </si>
  <si>
    <t>431-1 "Управление на МИГ, придобиване на умения и постигане на обществена активност на съответната територия за избрани МИГ (прилагащи стратегии за местно развитие)"</t>
  </si>
  <si>
    <t>431-2 "Придобиване на умения и постигане на обществена активност на съответните територии за потенциални МИГ в селските райони"</t>
  </si>
  <si>
    <t>611 "Доплащания към директните плащания"</t>
  </si>
  <si>
    <t>ОБЩО</t>
  </si>
  <si>
    <t>Справка за приетите заявления, одобрени проекти и извършени плащания по стартиралите мерки от ПРСР</t>
  </si>
  <si>
    <t>по мярката не се одобряват заявления - за всички кампании до момента</t>
  </si>
  <si>
    <t>-</t>
  </si>
  <si>
    <t>321 "Основни услуги за населението и икономиката в селските райони"</t>
  </si>
  <si>
    <t>Разликата се явява от това, че в предната справка са включени проектите, на които не е издаден ИД номер</t>
  </si>
  <si>
    <t>Справка за приетите заявления за подпомагане по стартиралите мерки от ПРСР към 14.09.2009 г.</t>
  </si>
  <si>
    <t>Общ бюджет по мярката съгласно ПРСР 2007- 2013
/Публични разходи/</t>
  </si>
  <si>
    <t xml:space="preserve">Оставащ бюджет по мярката на база резмер на исканите средсрва включени в заявлението за подпомагане </t>
  </si>
  <si>
    <t>КЪМ 21 септември 2009 г.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</si>
</sst>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"/>
    <numFmt numFmtId="181" formatCode="#,##0.0\ &quot;лв&quot;"/>
    <numFmt numFmtId="182" formatCode="#,##0\ &quot;лв&quot;"/>
    <numFmt numFmtId="183" formatCode="0.0"/>
    <numFmt numFmtId="184" formatCode="#,##0.000\ &quot;лв&quot;"/>
    <numFmt numFmtId="185" formatCode="#,##0.0000\ &quot;лв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 ;\-#,##0\ "/>
    <numFmt numFmtId="191" formatCode="0_ ;\-0\ "/>
    <numFmt numFmtId="192" formatCode="#,##0.00\ &quot;лв.&quot;"/>
    <numFmt numFmtId="193" formatCode="_-* #,##0.00000\ &quot;лв&quot;_-;\-* #,##0.00000\ &quot;лв&quot;_-;_-* &quot;-&quot;?????\ &quot;лв&quot;_-;_-@_-"/>
    <numFmt numFmtId="194" formatCode="_-[$€-1809]* #,##0_-;\-[$€-1809]* #,##0_-;_-[$€-1809]* &quot;-&quot;_-;_-@_-"/>
    <numFmt numFmtId="195" formatCode="#,##0.00\ _л_в"/>
    <numFmt numFmtId="196" formatCode="_-* #,##0.00\ [$лв.-402]_-;\-* #,##0.00\ [$лв.-402]_-;_-* &quot;-&quot;??\ [$лв.-402]_-;_-@_-"/>
    <numFmt numFmtId="197" formatCode="#,##0.00\ &quot;лв&quot;;[Red]#,##0.00\ &quot;лв&quot;"/>
    <numFmt numFmtId="198" formatCode="#,##0.00;[Red]#,##0.00"/>
    <numFmt numFmtId="199" formatCode="#,##0\ _л_в"/>
  </numFmts>
  <fonts count="49">
    <font>
      <sz val="10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1" fillId="33" borderId="15" xfId="0" applyFont="1" applyFill="1" applyBorder="1" applyAlignment="1">
      <alignment horizontal="center" wrapText="1"/>
    </xf>
    <xf numFmtId="41" fontId="3" fillId="0" borderId="12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1" fontId="3" fillId="0" borderId="19" xfId="0" applyNumberFormat="1" applyFont="1" applyBorder="1" applyAlignment="1">
      <alignment/>
    </xf>
    <xf numFmtId="0" fontId="0" fillId="0" borderId="0" xfId="0" applyAlignment="1">
      <alignment wrapText="1"/>
    </xf>
    <xf numFmtId="0" fontId="9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10" fillId="0" borderId="20" xfId="0" applyFont="1" applyBorder="1" applyAlignment="1">
      <alignment wrapText="1"/>
    </xf>
    <xf numFmtId="41" fontId="3" fillId="0" borderId="21" xfId="0" applyNumberFormat="1" applyFont="1" applyBorder="1" applyAlignment="1">
      <alignment/>
    </xf>
    <xf numFmtId="41" fontId="3" fillId="0" borderId="21" xfId="0" applyNumberFormat="1" applyFont="1" applyFill="1" applyBorder="1" applyAlignment="1">
      <alignment/>
    </xf>
    <xf numFmtId="41" fontId="3" fillId="0" borderId="19" xfId="0" applyNumberFormat="1" applyFont="1" applyFill="1" applyBorder="1" applyAlignment="1">
      <alignment/>
    </xf>
    <xf numFmtId="41" fontId="6" fillId="33" borderId="10" xfId="0" applyNumberFormat="1" applyFont="1" applyFill="1" applyBorder="1" applyAlignment="1">
      <alignment/>
    </xf>
    <xf numFmtId="41" fontId="0" fillId="0" borderId="0" xfId="0" applyNumberFormat="1" applyAlignment="1">
      <alignment/>
    </xf>
    <xf numFmtId="42" fontId="6" fillId="33" borderId="10" xfId="0" applyNumberFormat="1" applyFont="1" applyFill="1" applyBorder="1" applyAlignment="1">
      <alignment/>
    </xf>
    <xf numFmtId="194" fontId="6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0" fillId="0" borderId="22" xfId="0" applyBorder="1" applyAlignment="1">
      <alignment horizontal="left" vertical="center" wrapText="1"/>
    </xf>
    <xf numFmtId="3" fontId="0" fillId="0" borderId="23" xfId="0" applyNumberFormat="1" applyBorder="1" applyAlignment="1">
      <alignment/>
    </xf>
    <xf numFmtId="182" fontId="0" fillId="0" borderId="24" xfId="0" applyNumberFormat="1" applyBorder="1" applyAlignment="1">
      <alignment/>
    </xf>
    <xf numFmtId="182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82" fontId="0" fillId="0" borderId="27" xfId="0" applyNumberFormat="1" applyBorder="1" applyAlignment="1">
      <alignment/>
    </xf>
    <xf numFmtId="0" fontId="0" fillId="0" borderId="17" xfId="0" applyBorder="1" applyAlignment="1">
      <alignment horizontal="left" vertical="center" wrapText="1"/>
    </xf>
    <xf numFmtId="3" fontId="12" fillId="0" borderId="2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left" vertical="center" wrapText="1"/>
    </xf>
    <xf numFmtId="179" fontId="0" fillId="0" borderId="0" xfId="42" applyFont="1" applyAlignment="1">
      <alignment/>
    </xf>
    <xf numFmtId="0" fontId="0" fillId="0" borderId="23" xfId="0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3" fontId="6" fillId="34" borderId="27" xfId="0" applyNumberFormat="1" applyFont="1" applyFill="1" applyBorder="1" applyAlignment="1">
      <alignment/>
    </xf>
    <xf numFmtId="182" fontId="6" fillId="34" borderId="27" xfId="0" applyNumberFormat="1" applyFont="1" applyFill="1" applyBorder="1" applyAlignment="1">
      <alignment/>
    </xf>
    <xf numFmtId="182" fontId="6" fillId="34" borderId="29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3" fontId="12" fillId="0" borderId="30" xfId="0" applyNumberFormat="1" applyFont="1" applyFill="1" applyBorder="1" applyAlignment="1">
      <alignment/>
    </xf>
    <xf numFmtId="41" fontId="3" fillId="0" borderId="16" xfId="0" applyNumberFormat="1" applyFont="1" applyBorder="1" applyAlignment="1">
      <alignment/>
    </xf>
    <xf numFmtId="41" fontId="0" fillId="0" borderId="31" xfId="0" applyNumberFormat="1" applyFont="1" applyFill="1" applyBorder="1" applyAlignment="1">
      <alignment horizontal="center"/>
    </xf>
    <xf numFmtId="41" fontId="3" fillId="0" borderId="11" xfId="0" applyNumberFormat="1" applyFont="1" applyBorder="1" applyAlignment="1">
      <alignment/>
    </xf>
    <xf numFmtId="41" fontId="3" fillId="0" borderId="32" xfId="0" applyNumberFormat="1" applyFont="1" applyBorder="1" applyAlignment="1">
      <alignment/>
    </xf>
    <xf numFmtId="41" fontId="3" fillId="0" borderId="33" xfId="0" applyNumberFormat="1" applyFont="1" applyBorder="1" applyAlignment="1">
      <alignment/>
    </xf>
    <xf numFmtId="41" fontId="3" fillId="0" borderId="33" xfId="0" applyNumberFormat="1" applyFont="1" applyFill="1" applyBorder="1" applyAlignment="1">
      <alignment/>
    </xf>
    <xf numFmtId="41" fontId="3" fillId="0" borderId="34" xfId="0" applyNumberFormat="1" applyFont="1" applyFill="1" applyBorder="1" applyAlignment="1">
      <alignment/>
    </xf>
    <xf numFmtId="41" fontId="3" fillId="0" borderId="35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1" fontId="3" fillId="0" borderId="11" xfId="0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41" fontId="3" fillId="0" borderId="36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3" fontId="0" fillId="0" borderId="17" xfId="0" applyNumberFormat="1" applyBorder="1" applyAlignment="1">
      <alignment/>
    </xf>
    <xf numFmtId="182" fontId="0" fillId="0" borderId="28" xfId="0" applyNumberFormat="1" applyBorder="1" applyAlignment="1">
      <alignment/>
    </xf>
    <xf numFmtId="182" fontId="0" fillId="0" borderId="38" xfId="0" applyNumberFormat="1" applyBorder="1" applyAlignment="1">
      <alignment/>
    </xf>
    <xf numFmtId="0" fontId="0" fillId="0" borderId="39" xfId="0" applyBorder="1" applyAlignment="1">
      <alignment horizontal="left" vertical="center" wrapText="1"/>
    </xf>
    <xf numFmtId="49" fontId="1" fillId="35" borderId="15" xfId="0" applyNumberFormat="1" applyFont="1" applyFill="1" applyBorder="1" applyAlignment="1">
      <alignment/>
    </xf>
    <xf numFmtId="3" fontId="0" fillId="35" borderId="40" xfId="0" applyNumberFormat="1" applyFill="1" applyBorder="1" applyAlignment="1">
      <alignment/>
    </xf>
    <xf numFmtId="3" fontId="0" fillId="0" borderId="28" xfId="0" applyNumberFormat="1" applyBorder="1" applyAlignment="1">
      <alignment/>
    </xf>
    <xf numFmtId="182" fontId="0" fillId="0" borderId="28" xfId="0" applyNumberFormat="1" applyFill="1" applyBorder="1" applyAlignment="1">
      <alignment/>
    </xf>
    <xf numFmtId="0" fontId="0" fillId="0" borderId="18" xfId="0" applyBorder="1" applyAlignment="1">
      <alignment horizontal="left" vertical="center" wrapText="1"/>
    </xf>
    <xf numFmtId="3" fontId="0" fillId="0" borderId="41" xfId="0" applyNumberFormat="1" applyBorder="1" applyAlignment="1">
      <alignment/>
    </xf>
    <xf numFmtId="182" fontId="0" fillId="0" borderId="41" xfId="0" applyNumberFormat="1" applyFill="1" applyBorder="1" applyAlignment="1">
      <alignment/>
    </xf>
    <xf numFmtId="182" fontId="0" fillId="0" borderId="41" xfId="0" applyNumberFormat="1" applyBorder="1" applyAlignment="1">
      <alignment/>
    </xf>
    <xf numFmtId="3" fontId="0" fillId="0" borderId="18" xfId="0" applyNumberFormat="1" applyBorder="1" applyAlignment="1">
      <alignment/>
    </xf>
    <xf numFmtId="182" fontId="0" fillId="0" borderId="42" xfId="0" applyNumberFormat="1" applyBorder="1" applyAlignment="1">
      <alignment/>
    </xf>
    <xf numFmtId="3" fontId="12" fillId="0" borderId="41" xfId="0" applyNumberFormat="1" applyFont="1" applyBorder="1" applyAlignment="1">
      <alignment/>
    </xf>
    <xf numFmtId="49" fontId="1" fillId="35" borderId="40" xfId="0" applyNumberFormat="1" applyFont="1" applyFill="1" applyBorder="1" applyAlignment="1">
      <alignment/>
    </xf>
    <xf numFmtId="3" fontId="12" fillId="35" borderId="43" xfId="0" applyNumberFormat="1" applyFont="1" applyFill="1" applyBorder="1" applyAlignment="1">
      <alignment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82" fontId="1" fillId="35" borderId="15" xfId="0" applyNumberFormat="1" applyFont="1" applyFill="1" applyBorder="1" applyAlignment="1">
      <alignment/>
    </xf>
    <xf numFmtId="182" fontId="0" fillId="0" borderId="13" xfId="0" applyNumberFormat="1" applyBorder="1" applyAlignment="1">
      <alignment horizontal="left" vertical="center" wrapText="1"/>
    </xf>
    <xf numFmtId="182" fontId="0" fillId="0" borderId="22" xfId="0" applyNumberFormat="1" applyBorder="1" applyAlignment="1">
      <alignment horizontal="left" vertical="center" wrapText="1"/>
    </xf>
    <xf numFmtId="182" fontId="0" fillId="0" borderId="0" xfId="0" applyNumberFormat="1" applyBorder="1" applyAlignment="1">
      <alignment horizontal="left" vertical="center" wrapText="1"/>
    </xf>
    <xf numFmtId="182" fontId="0" fillId="0" borderId="47" xfId="0" applyNumberFormat="1" applyBorder="1" applyAlignment="1">
      <alignment horizontal="left" vertical="center" wrapText="1"/>
    </xf>
    <xf numFmtId="182" fontId="0" fillId="0" borderId="24" xfId="0" applyNumberFormat="1" applyBorder="1" applyAlignment="1">
      <alignment horizontal="left" vertical="center" wrapText="1"/>
    </xf>
    <xf numFmtId="182" fontId="0" fillId="0" borderId="37" xfId="0" applyNumberFormat="1" applyBorder="1" applyAlignment="1">
      <alignment horizontal="left" vertical="center" wrapText="1"/>
    </xf>
    <xf numFmtId="182" fontId="0" fillId="0" borderId="14" xfId="0" applyNumberFormat="1" applyBorder="1" applyAlignment="1">
      <alignment horizontal="left" vertical="center" wrapText="1"/>
    </xf>
    <xf numFmtId="182" fontId="0" fillId="0" borderId="48" xfId="0" applyNumberFormat="1" applyBorder="1" applyAlignment="1">
      <alignment horizontal="left" vertical="center" wrapText="1"/>
    </xf>
    <xf numFmtId="182" fontId="0" fillId="0" borderId="49" xfId="0" applyNumberFormat="1" applyBorder="1" applyAlignment="1">
      <alignment horizontal="left" vertical="center" wrapText="1"/>
    </xf>
    <xf numFmtId="182" fontId="0" fillId="0" borderId="50" xfId="0" applyNumberFormat="1" applyBorder="1" applyAlignment="1">
      <alignment horizontal="left" vertical="center" wrapText="1"/>
    </xf>
    <xf numFmtId="182" fontId="0" fillId="0" borderId="51" xfId="0" applyNumberFormat="1" applyBorder="1" applyAlignment="1">
      <alignment horizontal="left" vertical="center" wrapText="1"/>
    </xf>
    <xf numFmtId="182" fontId="1" fillId="34" borderId="52" xfId="0" applyNumberFormat="1" applyFont="1" applyFill="1" applyBorder="1" applyAlignment="1">
      <alignment horizontal="left" vertical="center" wrapText="1"/>
    </xf>
    <xf numFmtId="182" fontId="0" fillId="0" borderId="42" xfId="0" applyNumberFormat="1" applyBorder="1" applyAlignment="1">
      <alignment horizontal="right" wrapText="1"/>
    </xf>
    <xf numFmtId="0" fontId="0" fillId="35" borderId="15" xfId="0" applyFill="1" applyBorder="1" applyAlignment="1">
      <alignment vertical="center" wrapText="1"/>
    </xf>
    <xf numFmtId="0" fontId="0" fillId="35" borderId="53" xfId="0" applyFill="1" applyBorder="1" applyAlignment="1">
      <alignment vertical="center" wrapText="1"/>
    </xf>
    <xf numFmtId="182" fontId="0" fillId="33" borderId="54" xfId="0" applyNumberFormat="1" applyFill="1" applyBorder="1" applyAlignment="1">
      <alignment horizontal="center" wrapText="1"/>
    </xf>
    <xf numFmtId="182" fontId="0" fillId="33" borderId="51" xfId="0" applyNumberFormat="1" applyFill="1" applyBorder="1" applyAlignment="1">
      <alignment/>
    </xf>
    <xf numFmtId="182" fontId="0" fillId="33" borderId="48" xfId="0" applyNumberFormat="1" applyFill="1" applyBorder="1" applyAlignment="1">
      <alignment/>
    </xf>
    <xf numFmtId="182" fontId="0" fillId="33" borderId="54" xfId="0" applyNumberFormat="1" applyFill="1" applyBorder="1" applyAlignment="1">
      <alignment/>
    </xf>
    <xf numFmtId="182" fontId="9" fillId="33" borderId="54" xfId="0" applyNumberFormat="1" applyFont="1" applyFill="1" applyBorder="1" applyAlignment="1">
      <alignment horizontal="center" wrapText="1"/>
    </xf>
    <xf numFmtId="182" fontId="9" fillId="33" borderId="51" xfId="0" applyNumberFormat="1" applyFont="1" applyFill="1" applyBorder="1" applyAlignment="1">
      <alignment/>
    </xf>
    <xf numFmtId="182" fontId="0" fillId="0" borderId="29" xfId="0" applyNumberFormat="1" applyBorder="1" applyAlignment="1">
      <alignment/>
    </xf>
    <xf numFmtId="182" fontId="0" fillId="0" borderId="38" xfId="0" applyNumberFormat="1" applyFill="1" applyBorder="1" applyAlignment="1">
      <alignment/>
    </xf>
    <xf numFmtId="0" fontId="0" fillId="35" borderId="55" xfId="0" applyFill="1" applyBorder="1" applyAlignment="1">
      <alignment vertical="center" wrapText="1"/>
    </xf>
    <xf numFmtId="182" fontId="0" fillId="0" borderId="42" xfId="0" applyNumberFormat="1" applyFill="1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wrapText="1"/>
    </xf>
    <xf numFmtId="41" fontId="1" fillId="33" borderId="31" xfId="0" applyNumberFormat="1" applyFont="1" applyFill="1" applyBorder="1" applyAlignment="1">
      <alignment horizontal="center" wrapText="1"/>
    </xf>
    <xf numFmtId="41" fontId="1" fillId="33" borderId="56" xfId="0" applyNumberFormat="1" applyFont="1" applyFill="1" applyBorder="1" applyAlignment="1">
      <alignment horizontal="center" wrapText="1"/>
    </xf>
    <xf numFmtId="0" fontId="1" fillId="36" borderId="15" xfId="0" applyFont="1" applyFill="1" applyBorder="1" applyAlignment="1">
      <alignment horizontal="center" wrapText="1"/>
    </xf>
    <xf numFmtId="0" fontId="1" fillId="36" borderId="53" xfId="0" applyFont="1" applyFill="1" applyBorder="1" applyAlignment="1">
      <alignment horizontal="center" wrapText="1"/>
    </xf>
    <xf numFmtId="0" fontId="1" fillId="36" borderId="55" xfId="0" applyFont="1" applyFill="1" applyBorder="1" applyAlignment="1">
      <alignment horizontal="center" wrapText="1"/>
    </xf>
    <xf numFmtId="41" fontId="1" fillId="33" borderId="16" xfId="0" applyNumberFormat="1" applyFont="1" applyFill="1" applyBorder="1" applyAlignment="1">
      <alignment horizontal="center" vertical="center" wrapText="1"/>
    </xf>
    <xf numFmtId="41" fontId="1" fillId="33" borderId="36" xfId="0" applyNumberFormat="1" applyFont="1" applyFill="1" applyBorder="1" applyAlignment="1">
      <alignment horizontal="center" vertical="center" wrapText="1"/>
    </xf>
    <xf numFmtId="182" fontId="0" fillId="35" borderId="57" xfId="0" applyNumberFormat="1" applyFill="1" applyBorder="1" applyAlignment="1">
      <alignment horizontal="center"/>
    </xf>
    <xf numFmtId="182" fontId="0" fillId="35" borderId="53" xfId="0" applyNumberFormat="1" applyFill="1" applyBorder="1" applyAlignment="1">
      <alignment horizontal="center"/>
    </xf>
    <xf numFmtId="182" fontId="0" fillId="35" borderId="55" xfId="0" applyNumberForma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 vertical="center" wrapText="1"/>
    </xf>
    <xf numFmtId="49" fontId="1" fillId="33" borderId="58" xfId="0" applyNumberFormat="1" applyFont="1" applyFill="1" applyBorder="1" applyAlignment="1">
      <alignment horizontal="center" vertical="center" wrapText="1"/>
    </xf>
    <xf numFmtId="182" fontId="0" fillId="37" borderId="59" xfId="0" applyNumberFormat="1" applyFill="1" applyBorder="1" applyAlignment="1">
      <alignment horizontal="center" vertical="center" wrapText="1"/>
    </xf>
    <xf numFmtId="182" fontId="0" fillId="37" borderId="60" xfId="0" applyNumberFormat="1" applyFill="1" applyBorder="1" applyAlignment="1">
      <alignment horizontal="center" vertical="center" wrapText="1"/>
    </xf>
    <xf numFmtId="182" fontId="0" fillId="37" borderId="31" xfId="0" applyNumberFormat="1" applyFill="1" applyBorder="1" applyAlignment="1">
      <alignment horizontal="center" vertical="center" wrapText="1"/>
    </xf>
    <xf numFmtId="182" fontId="0" fillId="37" borderId="61" xfId="0" applyNumberFormat="1" applyFill="1" applyBorder="1" applyAlignment="1">
      <alignment horizontal="center" vertical="center" wrapText="1"/>
    </xf>
    <xf numFmtId="182" fontId="0" fillId="37" borderId="51" xfId="0" applyNumberFormat="1" applyFill="1" applyBorder="1" applyAlignment="1">
      <alignment horizontal="center" vertical="center" wrapText="1"/>
    </xf>
    <xf numFmtId="182" fontId="0" fillId="37" borderId="21" xfId="0" applyNumberFormat="1" applyFill="1" applyBorder="1" applyAlignment="1">
      <alignment horizontal="center" vertical="center" wrapText="1"/>
    </xf>
    <xf numFmtId="3" fontId="0" fillId="37" borderId="62" xfId="0" applyNumberFormat="1" applyFill="1" applyBorder="1" applyAlignment="1">
      <alignment horizontal="center" vertical="center" wrapText="1"/>
    </xf>
    <xf numFmtId="3" fontId="0" fillId="37" borderId="63" xfId="0" applyNumberFormat="1" applyFill="1" applyBorder="1" applyAlignment="1">
      <alignment horizontal="center" vertical="center" wrapText="1"/>
    </xf>
    <xf numFmtId="3" fontId="0" fillId="37" borderId="64" xfId="0" applyNumberFormat="1" applyFill="1" applyBorder="1" applyAlignment="1">
      <alignment horizontal="center" vertical="center" wrapText="1"/>
    </xf>
    <xf numFmtId="182" fontId="13" fillId="35" borderId="57" xfId="0" applyNumberFormat="1" applyFont="1" applyFill="1" applyBorder="1" applyAlignment="1">
      <alignment horizontal="center"/>
    </xf>
    <xf numFmtId="182" fontId="13" fillId="35" borderId="53" xfId="0" applyNumberFormat="1" applyFont="1" applyFill="1" applyBorder="1" applyAlignment="1">
      <alignment horizontal="center"/>
    </xf>
    <xf numFmtId="182" fontId="13" fillId="35" borderId="55" xfId="0" applyNumberFormat="1" applyFont="1" applyFill="1" applyBorder="1" applyAlignment="1">
      <alignment horizontal="center"/>
    </xf>
    <xf numFmtId="3" fontId="0" fillId="37" borderId="59" xfId="0" applyNumberFormat="1" applyFill="1" applyBorder="1" applyAlignment="1">
      <alignment horizontal="center" vertical="center" wrapText="1"/>
    </xf>
    <xf numFmtId="3" fontId="0" fillId="37" borderId="60" xfId="0" applyNumberFormat="1" applyFill="1" applyBorder="1" applyAlignment="1">
      <alignment horizontal="center" vertical="center" wrapText="1"/>
    </xf>
    <xf numFmtId="3" fontId="0" fillId="37" borderId="31" xfId="0" applyNumberFormat="1" applyFill="1" applyBorder="1" applyAlignment="1">
      <alignment horizontal="center" vertical="center" wrapText="1"/>
    </xf>
    <xf numFmtId="3" fontId="0" fillId="37" borderId="61" xfId="0" applyNumberFormat="1" applyFill="1" applyBorder="1" applyAlignment="1">
      <alignment horizontal="center" vertical="center" wrapText="1"/>
    </xf>
    <xf numFmtId="3" fontId="0" fillId="37" borderId="51" xfId="0" applyNumberFormat="1" applyFill="1" applyBorder="1" applyAlignment="1">
      <alignment horizontal="center" vertical="center" wrapText="1"/>
    </xf>
    <xf numFmtId="3" fontId="0" fillId="37" borderId="21" xfId="0" applyNumberFormat="1" applyFill="1" applyBorder="1" applyAlignment="1">
      <alignment horizontal="center" vertical="center" wrapText="1"/>
    </xf>
    <xf numFmtId="3" fontId="0" fillId="37" borderId="61" xfId="0" applyNumberFormat="1" applyFill="1" applyBorder="1" applyAlignment="1">
      <alignment horizontal="center"/>
    </xf>
    <xf numFmtId="3" fontId="0" fillId="37" borderId="51" xfId="0" applyNumberFormat="1" applyFill="1" applyBorder="1" applyAlignment="1">
      <alignment horizontal="center"/>
    </xf>
    <xf numFmtId="3" fontId="0" fillId="37" borderId="21" xfId="0" applyNumberForma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F24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40.140625" style="0" customWidth="1"/>
    <col min="2" max="2" width="26.57421875" style="21" customWidth="1"/>
    <col min="3" max="3" width="27.7109375" style="21" customWidth="1"/>
    <col min="4" max="4" width="23.57421875" style="21" customWidth="1"/>
    <col min="5" max="5" width="21.57421875" style="13" customWidth="1"/>
    <col min="6" max="6" width="11.28125" style="0" bestFit="1" customWidth="1"/>
  </cols>
  <sheetData>
    <row r="1" spans="1:4" ht="25.5" customHeight="1" thickBot="1">
      <c r="A1" s="110" t="s">
        <v>65</v>
      </c>
      <c r="B1" s="111"/>
      <c r="C1" s="111"/>
      <c r="D1" s="112"/>
    </row>
    <row r="2" spans="1:4" ht="45" customHeight="1" thickBot="1">
      <c r="A2" s="7" t="s">
        <v>0</v>
      </c>
      <c r="B2" s="113" t="s">
        <v>1</v>
      </c>
      <c r="C2" s="108" t="s">
        <v>15</v>
      </c>
      <c r="D2" s="108" t="s">
        <v>21</v>
      </c>
    </row>
    <row r="3" spans="1:4" ht="20.25" customHeight="1" thickBot="1">
      <c r="A3" s="1" t="s">
        <v>2</v>
      </c>
      <c r="B3" s="114"/>
      <c r="C3" s="109"/>
      <c r="D3" s="109"/>
    </row>
    <row r="4" spans="1:4" ht="38.25">
      <c r="A4" s="9" t="s">
        <v>3</v>
      </c>
      <c r="B4" s="44">
        <v>91</v>
      </c>
      <c r="C4" s="18">
        <v>30137364.979999997</v>
      </c>
      <c r="D4" s="45" t="s">
        <v>25</v>
      </c>
    </row>
    <row r="5" spans="1:5" ht="76.5">
      <c r="A5" s="2" t="s">
        <v>4</v>
      </c>
      <c r="B5" s="46">
        <v>5431</v>
      </c>
      <c r="C5" s="17">
        <f>B5*48892</f>
        <v>265532452</v>
      </c>
      <c r="D5" s="17">
        <f>+C5</f>
        <v>265532452</v>
      </c>
      <c r="E5" s="14" t="s">
        <v>64</v>
      </c>
    </row>
    <row r="6" spans="1:5" ht="63.75">
      <c r="A6" s="2" t="s">
        <v>5</v>
      </c>
      <c r="B6" s="46">
        <v>2165</v>
      </c>
      <c r="C6" s="18">
        <v>1223770027.087</v>
      </c>
      <c r="D6" s="18">
        <f>+C6*0.5</f>
        <v>611885013.5435</v>
      </c>
      <c r="E6" s="16" t="s">
        <v>24</v>
      </c>
    </row>
    <row r="7" spans="1:5" ht="25.5">
      <c r="A7" s="3" t="s">
        <v>20</v>
      </c>
      <c r="B7" s="8">
        <v>0</v>
      </c>
      <c r="C7" s="8" t="s">
        <v>62</v>
      </c>
      <c r="D7" s="17">
        <v>0</v>
      </c>
      <c r="E7" s="15"/>
    </row>
    <row r="8" spans="1:5" ht="76.5">
      <c r="A8" s="3" t="s">
        <v>16</v>
      </c>
      <c r="B8" s="8">
        <v>122</v>
      </c>
      <c r="C8" s="18">
        <v>294147624.39600027</v>
      </c>
      <c r="D8" s="18">
        <f>C8*0.5</f>
        <v>147073812.19800013</v>
      </c>
      <c r="E8" s="14" t="s">
        <v>64</v>
      </c>
    </row>
    <row r="9" spans="1:5" ht="76.5">
      <c r="A9" s="3" t="s">
        <v>6</v>
      </c>
      <c r="B9" s="8">
        <v>625</v>
      </c>
      <c r="C9" s="17">
        <f>B9*1500*5*1.95583</f>
        <v>9167953.125</v>
      </c>
      <c r="D9" s="17">
        <f>+C9</f>
        <v>9167953.125</v>
      </c>
      <c r="E9" s="14" t="s">
        <v>64</v>
      </c>
    </row>
    <row r="10" spans="1:4" ht="25.5">
      <c r="A10" s="2" t="s">
        <v>7</v>
      </c>
      <c r="B10" s="46">
        <v>1</v>
      </c>
      <c r="C10" s="17">
        <v>58674.9</v>
      </c>
      <c r="D10" s="17">
        <v>58674.9</v>
      </c>
    </row>
    <row r="11" spans="1:4" ht="39" thickBot="1">
      <c r="A11" s="10" t="s">
        <v>8</v>
      </c>
      <c r="B11" s="8">
        <v>0</v>
      </c>
      <c r="C11" s="8">
        <v>0</v>
      </c>
      <c r="D11" s="8"/>
    </row>
    <row r="12" spans="1:4" ht="15.75" thickBot="1">
      <c r="A12" s="105" t="s">
        <v>9</v>
      </c>
      <c r="B12" s="106"/>
      <c r="C12" s="106"/>
      <c r="D12" s="107"/>
    </row>
    <row r="13" spans="1:4" ht="25.5">
      <c r="A13" s="4" t="s">
        <v>10</v>
      </c>
      <c r="B13" s="44">
        <v>45</v>
      </c>
      <c r="C13" s="17">
        <v>7197576.669999998</v>
      </c>
      <c r="D13" s="17">
        <v>6839020.245999999</v>
      </c>
    </row>
    <row r="14" spans="1:4" ht="39" thickBot="1">
      <c r="A14" s="5" t="s">
        <v>11</v>
      </c>
      <c r="B14" s="47">
        <v>43</v>
      </c>
      <c r="C14" s="47">
        <v>3763318.11</v>
      </c>
      <c r="D14" s="47">
        <v>3374643.67</v>
      </c>
    </row>
    <row r="15" spans="1:4" ht="15.75" thickBot="1">
      <c r="A15" s="105" t="s">
        <v>12</v>
      </c>
      <c r="B15" s="106"/>
      <c r="C15" s="106"/>
      <c r="D15" s="107"/>
    </row>
    <row r="16" spans="1:5" ht="38.25">
      <c r="A16" s="4" t="s">
        <v>19</v>
      </c>
      <c r="B16" s="48">
        <v>42</v>
      </c>
      <c r="C16" s="49">
        <v>21108994.76</v>
      </c>
      <c r="D16" s="50">
        <v>14776296.332</v>
      </c>
      <c r="E16" s="14" t="s">
        <v>22</v>
      </c>
    </row>
    <row r="17" spans="1:5" ht="38.25">
      <c r="A17" s="4" t="s">
        <v>23</v>
      </c>
      <c r="B17" s="54">
        <v>663</v>
      </c>
      <c r="C17" s="54">
        <v>275163645.4052008</v>
      </c>
      <c r="D17" s="18">
        <v>192614551.78364053</v>
      </c>
      <c r="E17" s="14" t="s">
        <v>22</v>
      </c>
    </row>
    <row r="18" spans="1:6" ht="26.25">
      <c r="A18" s="4" t="s">
        <v>18</v>
      </c>
      <c r="B18" s="55">
        <v>21</v>
      </c>
      <c r="C18" s="19">
        <v>7039871.55</v>
      </c>
      <c r="D18" s="51">
        <v>7039871.55</v>
      </c>
      <c r="E18" s="52"/>
      <c r="F18" s="53"/>
    </row>
    <row r="19" spans="1:5" ht="25.5">
      <c r="A19" s="4" t="s">
        <v>63</v>
      </c>
      <c r="B19" s="55">
        <v>449</v>
      </c>
      <c r="C19" s="54">
        <v>1684765522.299999</v>
      </c>
      <c r="D19" s="18">
        <v>1684765522.299999</v>
      </c>
      <c r="E19" s="24"/>
    </row>
    <row r="20" spans="1:5" ht="26.25" thickBot="1">
      <c r="A20" s="5" t="s">
        <v>13</v>
      </c>
      <c r="B20" s="56">
        <v>256</v>
      </c>
      <c r="C20" s="56">
        <v>375029879.09</v>
      </c>
      <c r="D20" s="50">
        <v>375029879.09</v>
      </c>
      <c r="E20" s="24"/>
    </row>
    <row r="21" spans="1:4" ht="15.75" thickBot="1">
      <c r="A21" s="105"/>
      <c r="B21" s="106"/>
      <c r="C21" s="106"/>
      <c r="D21" s="107"/>
    </row>
    <row r="22" spans="1:4" ht="15.75" thickBot="1">
      <c r="A22" s="11" t="s">
        <v>17</v>
      </c>
      <c r="B22" s="12">
        <v>0</v>
      </c>
      <c r="C22" s="12">
        <v>0</v>
      </c>
      <c r="D22" s="19"/>
    </row>
    <row r="23" spans="1:4" ht="16.5" thickBot="1">
      <c r="A23" s="6" t="s">
        <v>14</v>
      </c>
      <c r="B23" s="20">
        <f>SUM(B4:B10)+SUM(B13:B14)+SUM(B16:B20)</f>
        <v>9954</v>
      </c>
      <c r="C23" s="22">
        <f>SUM(C5:C11)+SUM(C13:C14)+SUM(C16:C20)</f>
        <v>4166745539.3932</v>
      </c>
      <c r="D23" s="22">
        <f>SUM(D5:D11)+SUM(D13:D14)+SUM(D16:D20)</f>
        <v>3318157690.73814</v>
      </c>
    </row>
    <row r="24" spans="1:4" ht="16.5" thickBot="1">
      <c r="A24" s="6" t="s">
        <v>26</v>
      </c>
      <c r="C24" s="23">
        <f>C23/1.95583</f>
        <v>2130423165.3023014</v>
      </c>
      <c r="D24" s="23">
        <f>D23/1.95583</f>
        <v>1696547087.8032038</v>
      </c>
    </row>
  </sheetData>
  <sheetProtection/>
  <mergeCells count="7">
    <mergeCell ref="A21:D21"/>
    <mergeCell ref="D2:D3"/>
    <mergeCell ref="A1:D1"/>
    <mergeCell ref="A12:D12"/>
    <mergeCell ref="A15:D15"/>
    <mergeCell ref="B2:B3"/>
    <mergeCell ref="C2:C3"/>
  </mergeCells>
  <printOptions/>
  <pageMargins left="0.35" right="0.36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J42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31.00390625" style="0" customWidth="1"/>
    <col min="2" max="2" width="25.140625" style="0" customWidth="1"/>
    <col min="3" max="3" width="8.28125" style="0" bestFit="1" customWidth="1"/>
    <col min="4" max="4" width="22.00390625" style="0" customWidth="1"/>
    <col min="5" max="5" width="25.8515625" style="0" customWidth="1"/>
    <col min="6" max="6" width="11.8515625" style="0" bestFit="1" customWidth="1"/>
    <col min="7" max="7" width="20.8515625" style="0" customWidth="1"/>
    <col min="8" max="8" width="19.8515625" style="0" customWidth="1"/>
    <col min="10" max="10" width="17.8515625" style="0" bestFit="1" customWidth="1"/>
  </cols>
  <sheetData>
    <row r="1" spans="1:8" ht="15">
      <c r="A1" s="154" t="s">
        <v>27</v>
      </c>
      <c r="B1" s="154"/>
      <c r="C1" s="154"/>
      <c r="D1" s="154"/>
      <c r="E1" s="154"/>
      <c r="F1" s="154"/>
      <c r="G1" s="154"/>
      <c r="H1" s="154"/>
    </row>
    <row r="2" spans="1:8" ht="15">
      <c r="A2" s="154" t="s">
        <v>68</v>
      </c>
      <c r="B2" s="154"/>
      <c r="C2" s="154"/>
      <c r="D2" s="154"/>
      <c r="E2" s="154"/>
      <c r="F2" s="154"/>
      <c r="G2" s="154"/>
      <c r="H2" s="154"/>
    </row>
    <row r="3" spans="1:8" ht="33" customHeight="1">
      <c r="A3" s="141" t="s">
        <v>28</v>
      </c>
      <c r="B3" s="141"/>
      <c r="C3" s="141"/>
      <c r="D3" s="141"/>
      <c r="E3" s="141"/>
      <c r="F3" s="141"/>
      <c r="G3" s="141"/>
      <c r="H3" s="141"/>
    </row>
    <row r="4" spans="1:8" ht="17.25" customHeight="1">
      <c r="A4" s="141" t="s">
        <v>29</v>
      </c>
      <c r="B4" s="141"/>
      <c r="C4" s="141"/>
      <c r="D4" s="141"/>
      <c r="E4" s="141"/>
      <c r="F4" s="141"/>
      <c r="G4" s="141"/>
      <c r="H4" s="141"/>
    </row>
    <row r="5" spans="1:8" ht="15.75" customHeight="1">
      <c r="A5" s="141" t="s">
        <v>30</v>
      </c>
      <c r="B5" s="141"/>
      <c r="C5" s="141"/>
      <c r="D5" s="141"/>
      <c r="E5" s="141"/>
      <c r="F5" s="141"/>
      <c r="G5" s="141"/>
      <c r="H5" s="141"/>
    </row>
    <row r="6" spans="1:8" ht="15.75" customHeight="1">
      <c r="A6" s="141" t="s">
        <v>31</v>
      </c>
      <c r="B6" s="141"/>
      <c r="C6" s="141"/>
      <c r="D6" s="141"/>
      <c r="E6" s="141"/>
      <c r="F6" s="141"/>
      <c r="G6" s="141"/>
      <c r="H6" s="141"/>
    </row>
    <row r="7" spans="1:8" ht="17.25" customHeight="1">
      <c r="A7" s="141" t="s">
        <v>32</v>
      </c>
      <c r="B7" s="141"/>
      <c r="C7" s="141"/>
      <c r="D7" s="141"/>
      <c r="E7" s="141"/>
      <c r="F7" s="141"/>
      <c r="G7" s="141"/>
      <c r="H7" s="141"/>
    </row>
    <row r="8" spans="1:8" ht="13.5" thickBot="1">
      <c r="A8" s="25"/>
      <c r="B8" s="25"/>
      <c r="C8" s="25"/>
      <c r="D8" s="25"/>
      <c r="E8" s="25"/>
      <c r="F8" s="25"/>
      <c r="G8" s="25"/>
      <c r="H8" s="25"/>
    </row>
    <row r="9" spans="1:8" ht="24" customHeight="1" thickBot="1">
      <c r="A9" s="151" t="s">
        <v>60</v>
      </c>
      <c r="B9" s="152"/>
      <c r="C9" s="152"/>
      <c r="D9" s="152"/>
      <c r="E9" s="152"/>
      <c r="F9" s="152"/>
      <c r="G9" s="152"/>
      <c r="H9" s="153"/>
    </row>
    <row r="10" spans="1:8" ht="15" customHeight="1" thickBot="1">
      <c r="A10" s="142" t="s">
        <v>0</v>
      </c>
      <c r="B10" s="144" t="s">
        <v>66</v>
      </c>
      <c r="C10" s="146" t="s">
        <v>33</v>
      </c>
      <c r="D10" s="147"/>
      <c r="E10" s="118" t="s">
        <v>67</v>
      </c>
      <c r="F10" s="148" t="s">
        <v>34</v>
      </c>
      <c r="G10" s="149"/>
      <c r="H10" s="150"/>
    </row>
    <row r="11" spans="1:8" ht="75.75" customHeight="1" thickBot="1">
      <c r="A11" s="143"/>
      <c r="B11" s="145"/>
      <c r="C11" s="75" t="s">
        <v>35</v>
      </c>
      <c r="D11" s="77" t="s">
        <v>36</v>
      </c>
      <c r="E11" s="119"/>
      <c r="F11" s="75" t="s">
        <v>37</v>
      </c>
      <c r="G11" s="76" t="s">
        <v>38</v>
      </c>
      <c r="H11" s="77" t="s">
        <v>39</v>
      </c>
    </row>
    <row r="12" spans="1:8" ht="42.75" customHeight="1" thickBot="1">
      <c r="A12" s="62" t="s">
        <v>2</v>
      </c>
      <c r="B12" s="79">
        <f>1204866983*1.95583</f>
        <v>2356514991.36089</v>
      </c>
      <c r="C12" s="63">
        <f>SUM(C13:C20)</f>
        <v>8435</v>
      </c>
      <c r="D12" s="115"/>
      <c r="E12" s="116"/>
      <c r="F12" s="116"/>
      <c r="G12" s="116"/>
      <c r="H12" s="117"/>
    </row>
    <row r="13" spans="1:8" ht="36.75" customHeight="1">
      <c r="A13" s="78" t="s">
        <v>3</v>
      </c>
      <c r="B13" s="80">
        <f>102413694*1.95583</f>
        <v>200303775.13602</v>
      </c>
      <c r="C13" s="70">
        <f>+'приети проекти по мерки'!B4</f>
        <v>91</v>
      </c>
      <c r="D13" s="92">
        <v>30137365</v>
      </c>
      <c r="E13" s="95">
        <f>B13-D13</f>
        <v>170166410.13602</v>
      </c>
      <c r="F13" s="70">
        <v>0</v>
      </c>
      <c r="G13" s="69">
        <v>0</v>
      </c>
      <c r="H13" s="71">
        <v>0</v>
      </c>
    </row>
    <row r="14" spans="1:8" ht="36.75" customHeight="1">
      <c r="A14" s="26" t="s">
        <v>4</v>
      </c>
      <c r="B14" s="81">
        <f>102413694*1.95583</f>
        <v>200303775.13602</v>
      </c>
      <c r="C14" s="27">
        <f>+'приети проекти по мерки'!B5</f>
        <v>5431</v>
      </c>
      <c r="D14" s="29">
        <f>+'приети проекти по мерки'!D5</f>
        <v>265532452</v>
      </c>
      <c r="E14" s="99">
        <f aca="true" t="shared" si="0" ref="E14:E19">B14-D14</f>
        <v>-65228676.863979995</v>
      </c>
      <c r="F14" s="27" t="e">
        <f>+#REF!</f>
        <v>#REF!</v>
      </c>
      <c r="G14" s="28" t="e">
        <f>+#REF!</f>
        <v>#REF!</v>
      </c>
      <c r="H14" s="29" t="e">
        <f>+#REF!</f>
        <v>#REF!</v>
      </c>
    </row>
    <row r="15" spans="1:8" ht="36.75" customHeight="1">
      <c r="A15" s="26" t="s">
        <v>40</v>
      </c>
      <c r="B15" s="81">
        <v>920460511</v>
      </c>
      <c r="C15" s="27">
        <f>+'приети проекти по мерки'!B6</f>
        <v>2165</v>
      </c>
      <c r="D15" s="29">
        <f>+'приети проекти по мерки'!D6</f>
        <v>611885013.5435</v>
      </c>
      <c r="E15" s="95">
        <f t="shared" si="0"/>
        <v>308575497.45650005</v>
      </c>
      <c r="F15" s="27" t="e">
        <f>+#REF!</f>
        <v>#REF!</v>
      </c>
      <c r="G15" s="28" t="e">
        <f>+#REF!</f>
        <v>#REF!</v>
      </c>
      <c r="H15" s="29" t="e">
        <f>+#REF!</f>
        <v>#REF!</v>
      </c>
    </row>
    <row r="16" spans="1:8" ht="36.75" customHeight="1">
      <c r="A16" s="26" t="s">
        <v>41</v>
      </c>
      <c r="B16" s="81">
        <f>24097340*1.95583</f>
        <v>47130300.4922</v>
      </c>
      <c r="C16" s="27">
        <f>+'приети проекти по мерки'!B7</f>
        <v>0</v>
      </c>
      <c r="D16" s="29">
        <f>+'приети проекти по мерки'!D7</f>
        <v>0</v>
      </c>
      <c r="E16" s="95">
        <f t="shared" si="0"/>
        <v>47130300.4922</v>
      </c>
      <c r="F16" s="27">
        <v>0</v>
      </c>
      <c r="G16" s="28">
        <v>0</v>
      </c>
      <c r="H16" s="29">
        <v>0</v>
      </c>
    </row>
    <row r="17" spans="1:8" ht="36.75" customHeight="1">
      <c r="A17" s="26" t="s">
        <v>16</v>
      </c>
      <c r="B17" s="81">
        <f>240973396*1.95583</f>
        <v>471302997.09868</v>
      </c>
      <c r="C17" s="27">
        <f>+'приети проекти по мерки'!B8</f>
        <v>122</v>
      </c>
      <c r="D17" s="29">
        <f>+'приети проекти по мерки'!D8</f>
        <v>147073812.19800013</v>
      </c>
      <c r="E17" s="95">
        <f t="shared" si="0"/>
        <v>324229184.9006799</v>
      </c>
      <c r="F17" s="27">
        <v>0</v>
      </c>
      <c r="G17" s="28">
        <v>0</v>
      </c>
      <c r="H17" s="29">
        <v>0</v>
      </c>
    </row>
    <row r="18" spans="1:8" ht="36.75" customHeight="1">
      <c r="A18" s="26" t="s">
        <v>6</v>
      </c>
      <c r="B18" s="81">
        <f>144584038*1.95583</f>
        <v>282781799.04153997</v>
      </c>
      <c r="C18" s="27">
        <f>+'приети проекти по мерки'!B9</f>
        <v>625</v>
      </c>
      <c r="D18" s="29">
        <f>+'приети проекти по мерки'!D9</f>
        <v>9167953.125</v>
      </c>
      <c r="E18" s="95">
        <f t="shared" si="0"/>
        <v>273613845.91653997</v>
      </c>
      <c r="F18" s="27">
        <v>0</v>
      </c>
      <c r="G18" s="28">
        <v>0</v>
      </c>
      <c r="H18" s="29">
        <v>0</v>
      </c>
    </row>
    <row r="19" spans="1:8" ht="36.75" customHeight="1" thickBot="1">
      <c r="A19" s="26" t="s">
        <v>42</v>
      </c>
      <c r="B19" s="81">
        <f>12048670*1.95583</f>
        <v>23565150.2461</v>
      </c>
      <c r="C19" s="27">
        <f>+'приети проекти по мерки'!B10</f>
        <v>1</v>
      </c>
      <c r="D19" s="29">
        <f>+'приети проекти по мерки'!D10</f>
        <v>58674.9</v>
      </c>
      <c r="E19" s="95">
        <f t="shared" si="0"/>
        <v>23506475.346100003</v>
      </c>
      <c r="F19" s="30">
        <v>0</v>
      </c>
      <c r="G19" s="31">
        <v>0</v>
      </c>
      <c r="H19" s="101">
        <v>0</v>
      </c>
    </row>
    <row r="20" spans="1:8" ht="36.75" customHeight="1" thickBot="1">
      <c r="A20" s="32" t="s">
        <v>8</v>
      </c>
      <c r="B20" s="82">
        <f>6024335*1.95583</f>
        <v>11782575.12305</v>
      </c>
      <c r="C20" s="126" t="s">
        <v>43</v>
      </c>
      <c r="D20" s="127"/>
      <c r="E20" s="127"/>
      <c r="F20" s="127"/>
      <c r="G20" s="127"/>
      <c r="H20" s="128"/>
    </row>
    <row r="21" spans="1:8" ht="36.75" customHeight="1" thickBot="1">
      <c r="A21" s="73" t="s">
        <v>44</v>
      </c>
      <c r="B21" s="79">
        <f>777394110*1.95583</f>
        <v>1520450722.1613</v>
      </c>
      <c r="C21" s="74">
        <f>SUM(C22:C26)</f>
        <v>106370</v>
      </c>
      <c r="D21" s="129"/>
      <c r="E21" s="130"/>
      <c r="F21" s="130"/>
      <c r="G21" s="130"/>
      <c r="H21" s="131"/>
    </row>
    <row r="22" spans="1:8" ht="36.75" customHeight="1">
      <c r="A22" s="61" t="s">
        <v>45</v>
      </c>
      <c r="B22" s="83">
        <f>233218233*1.95583</f>
        <v>456135216.64839</v>
      </c>
      <c r="C22" s="72">
        <v>73090</v>
      </c>
      <c r="D22" s="120"/>
      <c r="E22" s="121"/>
      <c r="F22" s="121"/>
      <c r="G22" s="121"/>
      <c r="H22" s="122"/>
    </row>
    <row r="23" spans="1:10" ht="36.75" customHeight="1" thickBot="1">
      <c r="A23" s="32" t="s">
        <v>46</v>
      </c>
      <c r="B23" s="84">
        <f>38869706*1.95583</f>
        <v>76022537.08598</v>
      </c>
      <c r="C23" s="33">
        <v>30285</v>
      </c>
      <c r="D23" s="123"/>
      <c r="E23" s="124"/>
      <c r="F23" s="124"/>
      <c r="G23" s="124"/>
      <c r="H23" s="125"/>
      <c r="J23" s="34"/>
    </row>
    <row r="24" spans="1:8" ht="36.75" customHeight="1">
      <c r="A24" s="35" t="s">
        <v>47</v>
      </c>
      <c r="B24" s="85">
        <f>435340701*1.95583</f>
        <v>851452403.23683</v>
      </c>
      <c r="C24" s="43">
        <v>2907</v>
      </c>
      <c r="D24" s="123"/>
      <c r="E24" s="124"/>
      <c r="F24" s="124"/>
      <c r="G24" s="124"/>
      <c r="H24" s="125"/>
    </row>
    <row r="25" spans="1:8" ht="36.75" customHeight="1">
      <c r="A25" s="35" t="s">
        <v>48</v>
      </c>
      <c r="B25" s="86">
        <f>40424494*1.95583</f>
        <v>79063438.10001999</v>
      </c>
      <c r="C25" s="27">
        <f>+'приети проекти по мерки'!B13</f>
        <v>45</v>
      </c>
      <c r="D25" s="29">
        <f>+'приети проекти по мерки'!D13</f>
        <v>6839020.245999999</v>
      </c>
      <c r="E25" s="96">
        <f>B25-D25</f>
        <v>72224417.85402</v>
      </c>
      <c r="F25" s="27">
        <v>0</v>
      </c>
      <c r="G25" s="28">
        <v>0</v>
      </c>
      <c r="H25" s="29">
        <v>0</v>
      </c>
    </row>
    <row r="26" spans="1:8" ht="36.75" customHeight="1" thickBot="1">
      <c r="A26" s="35" t="s">
        <v>11</v>
      </c>
      <c r="B26" s="86">
        <f>29540976*1.95583</f>
        <v>57777127.09008</v>
      </c>
      <c r="C26" s="58">
        <f>+'приети проекти по мерки'!B14</f>
        <v>43</v>
      </c>
      <c r="D26" s="60">
        <f>+'приети проекти по мерки'!D14</f>
        <v>3374643.67</v>
      </c>
      <c r="E26" s="97">
        <f>B26-D26</f>
        <v>54402483.42008</v>
      </c>
      <c r="F26" s="58">
        <v>0</v>
      </c>
      <c r="G26" s="59">
        <v>0</v>
      </c>
      <c r="H26" s="60">
        <v>0</v>
      </c>
    </row>
    <row r="27" spans="1:8" ht="36.75" customHeight="1" thickBot="1">
      <c r="A27" s="62" t="s">
        <v>12</v>
      </c>
      <c r="B27" s="79">
        <f>877666684*1.95583</f>
        <v>1716566830.56772</v>
      </c>
      <c r="C27" s="63">
        <f>SUM(C28:C32)</f>
        <v>1431</v>
      </c>
      <c r="D27" s="115"/>
      <c r="E27" s="116"/>
      <c r="F27" s="116"/>
      <c r="G27" s="116"/>
      <c r="H27" s="117"/>
    </row>
    <row r="28" spans="1:8" ht="36.75" customHeight="1">
      <c r="A28" s="57" t="s">
        <v>49</v>
      </c>
      <c r="B28" s="85">
        <f>140426670*1.95583</f>
        <v>274650693.9861</v>
      </c>
      <c r="C28" s="70">
        <f>+'приети проекти по мерки'!B16</f>
        <v>42</v>
      </c>
      <c r="D28" s="71">
        <f>+'приети проекти по мерки'!D16</f>
        <v>14776296.332</v>
      </c>
      <c r="E28" s="98">
        <f>B28-D28</f>
        <v>259874397.65410003</v>
      </c>
      <c r="F28" s="70">
        <v>0</v>
      </c>
      <c r="G28" s="69">
        <v>0</v>
      </c>
      <c r="H28" s="71">
        <v>0</v>
      </c>
    </row>
    <row r="29" spans="1:8" ht="36.75" customHeight="1">
      <c r="A29" s="35" t="s">
        <v>23</v>
      </c>
      <c r="B29" s="86">
        <f>127261669*1.95583</f>
        <v>248902190.08027</v>
      </c>
      <c r="C29" s="27">
        <f>+'приети проекти по мерки'!B17</f>
        <v>663</v>
      </c>
      <c r="D29" s="29">
        <f>+'приети проекти по мерки'!D17</f>
        <v>192614551.78364053</v>
      </c>
      <c r="E29" s="96">
        <f>B29-D29</f>
        <v>56287638.29662946</v>
      </c>
      <c r="F29" s="27">
        <v>0</v>
      </c>
      <c r="G29" s="28">
        <v>0</v>
      </c>
      <c r="H29" s="29">
        <v>0</v>
      </c>
    </row>
    <row r="30" spans="1:8" ht="36.75" customHeight="1">
      <c r="A30" s="35" t="s">
        <v>18</v>
      </c>
      <c r="B30" s="86">
        <f>30718334*1.95583</f>
        <v>60079839.18722</v>
      </c>
      <c r="C30" s="27">
        <f>+'приети проекти по мерки'!B18</f>
        <v>21</v>
      </c>
      <c r="D30" s="27">
        <v>7039872</v>
      </c>
      <c r="E30" s="96">
        <f>B30-D30</f>
        <v>53039967.18722</v>
      </c>
      <c r="F30" s="27">
        <v>0</v>
      </c>
      <c r="G30" s="28">
        <v>0</v>
      </c>
      <c r="H30" s="29">
        <v>0</v>
      </c>
    </row>
    <row r="31" spans="1:8" ht="36.75" customHeight="1">
      <c r="A31" s="35" t="s">
        <v>50</v>
      </c>
      <c r="B31" s="86">
        <f>412503341*1.95583</f>
        <v>806786409.42803</v>
      </c>
      <c r="C31" s="27">
        <f>+'приети проекти по мерки'!B19</f>
        <v>449</v>
      </c>
      <c r="D31" s="29">
        <f>+'приети проекти по мерки'!D19</f>
        <v>1684765522.299999</v>
      </c>
      <c r="E31" s="100">
        <f>B31-D31</f>
        <v>-877979112.871969</v>
      </c>
      <c r="F31" s="27">
        <v>0</v>
      </c>
      <c r="G31" s="28">
        <v>0</v>
      </c>
      <c r="H31" s="29">
        <v>0</v>
      </c>
    </row>
    <row r="32" spans="1:8" ht="36.75" customHeight="1" thickBot="1">
      <c r="A32" s="35" t="s">
        <v>13</v>
      </c>
      <c r="B32" s="86">
        <f>166756670*1.95583</f>
        <v>326147697.8861</v>
      </c>
      <c r="C32" s="58">
        <f>+'приети проекти по мерки'!B20</f>
        <v>256</v>
      </c>
      <c r="D32" s="60">
        <f>+'приети проекти по мерки'!D20</f>
        <v>375029879.09</v>
      </c>
      <c r="E32" s="100">
        <f>B32-D32</f>
        <v>-48882181.20389998</v>
      </c>
      <c r="F32" s="58">
        <v>0</v>
      </c>
      <c r="G32" s="59">
        <v>0</v>
      </c>
      <c r="H32" s="60">
        <v>0</v>
      </c>
    </row>
    <row r="33" spans="1:8" ht="36.75" customHeight="1" thickBot="1">
      <c r="A33" s="62" t="s">
        <v>51</v>
      </c>
      <c r="B33" s="79">
        <f>76988306*1.95583</f>
        <v>150576038.52398</v>
      </c>
      <c r="C33" s="63">
        <f>SUM(C34:C37)</f>
        <v>91</v>
      </c>
      <c r="D33" s="115"/>
      <c r="E33" s="116"/>
      <c r="F33" s="116"/>
      <c r="G33" s="116"/>
      <c r="H33" s="117"/>
    </row>
    <row r="34" spans="1:8" ht="36.75" customHeight="1">
      <c r="A34" s="61" t="s">
        <v>52</v>
      </c>
      <c r="B34" s="82">
        <f>53891814*1.95583</f>
        <v>105403226.57562</v>
      </c>
      <c r="C34" s="132" t="s">
        <v>53</v>
      </c>
      <c r="D34" s="133"/>
      <c r="E34" s="133"/>
      <c r="F34" s="133"/>
      <c r="G34" s="133"/>
      <c r="H34" s="134"/>
    </row>
    <row r="35" spans="1:8" ht="36.75" customHeight="1">
      <c r="A35" s="32" t="s">
        <v>54</v>
      </c>
      <c r="B35" s="87">
        <f>5132554*1.95583</f>
        <v>10038403.08982</v>
      </c>
      <c r="C35" s="135" t="s">
        <v>55</v>
      </c>
      <c r="D35" s="136"/>
      <c r="E35" s="136"/>
      <c r="F35" s="136"/>
      <c r="G35" s="136"/>
      <c r="H35" s="137"/>
    </row>
    <row r="36" spans="1:8" ht="96" customHeight="1">
      <c r="A36" s="32" t="s">
        <v>56</v>
      </c>
      <c r="B36" s="87">
        <f>10778364*1.95583</f>
        <v>21080647.66212</v>
      </c>
      <c r="C36" s="135" t="s">
        <v>53</v>
      </c>
      <c r="D36" s="136"/>
      <c r="E36" s="136"/>
      <c r="F36" s="136"/>
      <c r="G36" s="136"/>
      <c r="H36" s="137"/>
    </row>
    <row r="37" spans="1:8" ht="68.25" customHeight="1" thickBot="1">
      <c r="A37" s="32" t="s">
        <v>57</v>
      </c>
      <c r="B37" s="88">
        <f>7185575*1.95583</f>
        <v>14053763.15225</v>
      </c>
      <c r="C37" s="64">
        <v>91</v>
      </c>
      <c r="D37" s="59"/>
      <c r="E37" s="59"/>
      <c r="F37" s="64">
        <v>71</v>
      </c>
      <c r="G37" s="65">
        <v>11802199</v>
      </c>
      <c r="H37" s="102">
        <v>11802199</v>
      </c>
    </row>
    <row r="38" spans="1:10" ht="36.75" customHeight="1" thickBot="1">
      <c r="A38" s="93"/>
      <c r="B38" s="94"/>
      <c r="C38" s="94"/>
      <c r="D38" s="94"/>
      <c r="E38" s="94"/>
      <c r="F38" s="94"/>
      <c r="G38" s="94"/>
      <c r="H38" s="103"/>
      <c r="J38" s="36"/>
    </row>
    <row r="39" spans="1:10" ht="36.75" customHeight="1">
      <c r="A39" s="66" t="s">
        <v>17</v>
      </c>
      <c r="B39" s="89">
        <f>123181289*1.95583</f>
        <v>240921660.46487</v>
      </c>
      <c r="C39" s="67">
        <v>37</v>
      </c>
      <c r="D39" s="68">
        <v>15609978</v>
      </c>
      <c r="E39" s="68"/>
      <c r="F39" s="67">
        <v>29</v>
      </c>
      <c r="G39" s="68">
        <v>3940179</v>
      </c>
      <c r="H39" s="104">
        <v>15609978</v>
      </c>
      <c r="J39" s="36"/>
    </row>
    <row r="40" spans="1:10" ht="36.75" customHeight="1">
      <c r="A40" s="37" t="s">
        <v>58</v>
      </c>
      <c r="B40" s="90">
        <f>181841021*1.95583</f>
        <v>355650124.10243</v>
      </c>
      <c r="C40" s="138" t="s">
        <v>61</v>
      </c>
      <c r="D40" s="139"/>
      <c r="E40" s="139"/>
      <c r="F40" s="139"/>
      <c r="G40" s="139"/>
      <c r="H40" s="140"/>
      <c r="J40" s="36"/>
    </row>
    <row r="41" spans="1:8" ht="36.75" customHeight="1" thickBot="1">
      <c r="A41" s="38" t="s">
        <v>59</v>
      </c>
      <c r="B41" s="91">
        <f>3241938392*1.95583</f>
        <v>6340680365.22536</v>
      </c>
      <c r="C41" s="39">
        <f>C12+C21-(C22+C23+C24)+C27+C33+C39</f>
        <v>10082</v>
      </c>
      <c r="D41" s="40">
        <f>D39+D37+D32+D31+D30+D29+D28+D26+D25+D19+D18+D17+D16+D15+D14+D13</f>
        <v>3363905034.188139</v>
      </c>
      <c r="E41" s="40"/>
      <c r="F41" s="39"/>
      <c r="G41" s="40"/>
      <c r="H41" s="41"/>
    </row>
    <row r="42" spans="2:5" ht="12.75">
      <c r="B42" s="42"/>
      <c r="C42" s="34"/>
      <c r="D42" s="42"/>
      <c r="E42" s="42"/>
    </row>
  </sheetData>
  <sheetProtection/>
  <mergeCells count="25">
    <mergeCell ref="A5:H5"/>
    <mergeCell ref="A6:H6"/>
    <mergeCell ref="A1:H1"/>
    <mergeCell ref="A2:H2"/>
    <mergeCell ref="A3:H3"/>
    <mergeCell ref="A4:H4"/>
    <mergeCell ref="C34:H34"/>
    <mergeCell ref="C35:H35"/>
    <mergeCell ref="C36:H36"/>
    <mergeCell ref="C40:H40"/>
    <mergeCell ref="A7:H7"/>
    <mergeCell ref="A10:A11"/>
    <mergeCell ref="B10:B11"/>
    <mergeCell ref="C10:D10"/>
    <mergeCell ref="F10:H10"/>
    <mergeCell ref="A9:H9"/>
    <mergeCell ref="D33:H33"/>
    <mergeCell ref="E10:E11"/>
    <mergeCell ref="D22:H22"/>
    <mergeCell ref="D23:H23"/>
    <mergeCell ref="D24:H24"/>
    <mergeCell ref="C20:H20"/>
    <mergeCell ref="D12:H12"/>
    <mergeCell ref="D21:H21"/>
    <mergeCell ref="D27:H27"/>
  </mergeCells>
  <printOptions/>
  <pageMargins left="0.75" right="0.75" top="1" bottom="1" header="0.5" footer="0.5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Svetoslav Iliev Simeonov</dc:creator>
  <cp:keywords/>
  <dc:description/>
  <cp:lastModifiedBy>Econ1</cp:lastModifiedBy>
  <cp:lastPrinted>2009-09-23T10:09:54Z</cp:lastPrinted>
  <dcterms:created xsi:type="dcterms:W3CDTF">1996-10-14T23:33:28Z</dcterms:created>
  <dcterms:modified xsi:type="dcterms:W3CDTF">2009-09-23T14:35:16Z</dcterms:modified>
  <cp:category/>
  <cp:version/>
  <cp:contentType/>
  <cp:contentStatus/>
</cp:coreProperties>
</file>